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<sst xmlns="http://schemas.openxmlformats.org/spreadsheetml/2006/main" count="464" uniqueCount="134">
  <si>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</si>
  <si>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</si>
  <si>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</si>
  <si>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</si>
  <si>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</si>
  <si>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</si>
  <si>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</si>
  <si>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</si>
  <si>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</si>
  <si>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</si>
  <si>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</si>
  <si>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</si>
  <si>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</si>
  <si>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</si>
  <si>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</si>
  <si>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</si>
  <si>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</si>
  <si>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</si>
  <si>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</si>
  <si>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</si>
  <si>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</si>
  <si>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</si>
  <si>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</si>
  <si>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</si>
  <si>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</si>
  <si>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</si>
  <si>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</si>
  <si>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</si>
  <si>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</si>
  <si>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</si>
  <si>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</si>
  <si>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</si>
  <si>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</si>
  <si>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</si>
  <si>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</si>
  <si>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</si>
  <si>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</si>
  <si>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</si>
  <si>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</si>
  <si>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</si>
  <si>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</si>
  <si>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</si>
  <si>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</si>
  <si>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</si>
  <si>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</si>
  <si>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</si>
  <si>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</si>
  <si>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</si>
  <si>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</si>
  <si>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</si>
  <si>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</si>
  <si>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</si>
  <si>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</si>
  <si>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</si>
  <si>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</si>
  <si>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</si>
  <si>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</si>
  <si>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</si>
  <si>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</si>
  <si>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</si>
  <si>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</si>
  <si>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</si>
  <si>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</si>
  <si>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</si>
  <si>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</si>
  <si>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</si>
  <si>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</si>
  <si>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</si>
  <si>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</si>
  <si>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</si>
  <si>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</si>
  <si>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</si>
  <si>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</si>
  <si>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</si>
  <si>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</si>
  <si>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</si>
  <si>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</si>
  <si>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</si>
  <si>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</si>
  <si>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</si>
  <si>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</si>
  <si>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</si>
  <si>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</si>
  <si>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</si>
  <si>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</si>
  <si>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</si>
  <si>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</si>
  <si>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</si>
  <si>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</si>
  <si>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</si>
  <si>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</si>
  <si>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</si>
  <si>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</si>
  <si>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</si>
  <si>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</si>
  <si>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</si>
  <si>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</si>
  <si>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</si>
  <si>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</si>
  <si>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</si>
  <si>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</si>
  <si>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</si>
  <si>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</si>
  <si>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</si>
  <si>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</si>
  <si>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</si>
  <si>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</si>
  <si>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</si>
  <si>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</si>
  <si>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</si>
  <si>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</si>
  <si>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</si>
  <si>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</si>
  <si>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</si>
  <si>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</si>
  <si>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</si>
  <si>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</si>
  <si>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</si>
  <si>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</si>
  <si>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</si>
  <si>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</si>
  <si>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</si>
  <si>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</si>
  <si>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</si>
  <si>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</si>
  <si>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</si>
  <si>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</si>
  <si>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Фактичні надходження (грудень)</t>
  </si>
  <si>
    <t>план на січень-грудень 2018р.</t>
  </si>
  <si>
    <t>станом на 26.12.2018</t>
  </si>
  <si>
    <r>
      <t xml:space="preserve">станом на 26.12.2018р.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</si>
  <si>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</si>
  <si>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</si>
  <si>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26.12.2018р.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</si>
</sst>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4"/>
      <color indexed="8"/>
      <name val="Times New Roman"/>
      <family val="1"/>
    </font>
    <font>
      <sz val="4"/>
      <color indexed="8"/>
      <name val="Times New Roman"/>
      <family val="1"/>
    </font>
    <font>
      <sz val="6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4" fillId="0" borderId="50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5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56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57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8" xfId="0" applyNumberFormat="1" applyFont="1" applyBorder="1" applyAlignment="1">
      <alignment horizontal="center" vertical="center"/>
    </xf>
    <xf numFmtId="185" fontId="2" fillId="0" borderId="59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185" fontId="10" fillId="0" borderId="61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5" fillId="0" borderId="47" xfId="0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1" fillId="0" borderId="5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5586347"/>
        <c:axId val="28950532"/>
      </c:lineChart>
      <c:catAx>
        <c:axId val="255863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50532"/>
        <c:crosses val="autoZero"/>
        <c:auto val="0"/>
        <c:lblOffset val="100"/>
        <c:tickLblSkip val="1"/>
        <c:noMultiLvlLbl val="0"/>
      </c:catAx>
      <c:valAx>
        <c:axId val="2895053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2635381"/>
        <c:axId val="48174110"/>
      </c:lineChart>
      <c:catAx>
        <c:axId val="426353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174110"/>
        <c:crosses val="autoZero"/>
        <c:auto val="0"/>
        <c:lblOffset val="100"/>
        <c:tickLblSkip val="1"/>
        <c:noMultiLvlLbl val="0"/>
      </c:catAx>
      <c:valAx>
        <c:axId val="48174110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3538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30913807"/>
        <c:axId val="9788808"/>
      </c:lineChart>
      <c:catAx>
        <c:axId val="309138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788808"/>
        <c:crosses val="autoZero"/>
        <c:auto val="0"/>
        <c:lblOffset val="100"/>
        <c:tickLblSkip val="1"/>
        <c:noMultiLvlLbl val="0"/>
      </c:catAx>
      <c:valAx>
        <c:axId val="978880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91380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695954"/>
        <c:crosses val="autoZero"/>
        <c:auto val="0"/>
        <c:lblOffset val="100"/>
        <c:tickLblSkip val="1"/>
        <c:noMultiLvlLbl val="0"/>
      </c:catAx>
      <c:valAx>
        <c:axId val="5469595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904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26.12.2018</a:t>
            </a:r>
          </a:p>
        </c:rich>
      </c:tx>
      <c:layout>
        <c:manualLayout>
          <c:xMode val="factor"/>
          <c:yMode val="factor"/>
          <c:x val="0.0635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22501539"/>
        <c:axId val="1187260"/>
      </c:bar3D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7260"/>
        <c:crosses val="autoZero"/>
        <c:auto val="1"/>
        <c:lblOffset val="100"/>
        <c:tickLblSkip val="1"/>
        <c:noMultiLvlLbl val="0"/>
      </c:catAx>
      <c:valAx>
        <c:axId val="1187260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501539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0685341"/>
        <c:axId val="29059206"/>
      </c:bar3D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059206"/>
        <c:crosses val="autoZero"/>
        <c:auto val="1"/>
        <c:lblOffset val="100"/>
        <c:tickLblSkip val="1"/>
        <c:noMultiLvlLbl val="0"/>
      </c:catAx>
      <c:valAx>
        <c:axId val="29059206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534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228197"/>
        <c:axId val="63291726"/>
      </c:lineChart>
      <c:catAx>
        <c:axId val="592281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291726"/>
        <c:crosses val="autoZero"/>
        <c:auto val="0"/>
        <c:lblOffset val="100"/>
        <c:tickLblSkip val="1"/>
        <c:noMultiLvlLbl val="0"/>
      </c:catAx>
      <c:valAx>
        <c:axId val="632917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2281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32754623"/>
        <c:axId val="26356152"/>
      </c:lineChart>
      <c:catAx>
        <c:axId val="327546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356152"/>
        <c:crosses val="autoZero"/>
        <c:auto val="0"/>
        <c:lblOffset val="100"/>
        <c:tickLblSkip val="1"/>
        <c:noMultiLvlLbl val="0"/>
      </c:catAx>
      <c:valAx>
        <c:axId val="26356152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7546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878777"/>
        <c:axId val="54473538"/>
      </c:lineChart>
      <c:catAx>
        <c:axId val="358787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73538"/>
        <c:crosses val="autoZero"/>
        <c:auto val="0"/>
        <c:lblOffset val="100"/>
        <c:tickLblSkip val="1"/>
        <c:noMultiLvlLbl val="0"/>
      </c:catAx>
      <c:valAx>
        <c:axId val="544735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87877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0499795"/>
        <c:axId val="50280428"/>
      </c:lineChart>
      <c:catAx>
        <c:axId val="204997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280428"/>
        <c:crosses val="autoZero"/>
        <c:auto val="0"/>
        <c:lblOffset val="100"/>
        <c:tickLblSkip val="1"/>
        <c:noMultiLvlLbl val="0"/>
      </c:catAx>
      <c:valAx>
        <c:axId val="5028042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4997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49870669"/>
        <c:axId val="46182838"/>
      </c:lineChart>
      <c:catAx>
        <c:axId val="498706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82838"/>
        <c:crosses val="autoZero"/>
        <c:auto val="0"/>
        <c:lblOffset val="100"/>
        <c:tickLblSkip val="1"/>
        <c:noMultiLvlLbl val="0"/>
      </c:catAx>
      <c:valAx>
        <c:axId val="4618283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8706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2992359"/>
        <c:axId val="49822368"/>
      </c:lineChart>
      <c:catAx>
        <c:axId val="1299235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22368"/>
        <c:crosses val="autoZero"/>
        <c:auto val="0"/>
        <c:lblOffset val="100"/>
        <c:tickLblSkip val="1"/>
        <c:noMultiLvlLbl val="0"/>
      </c:catAx>
      <c:valAx>
        <c:axId val="4982236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9235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45748129"/>
        <c:axId val="9079978"/>
      </c:lineChart>
      <c:catAx>
        <c:axId val="4574812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079978"/>
        <c:crosses val="autoZero"/>
        <c:auto val="0"/>
        <c:lblOffset val="100"/>
        <c:tickLblSkip val="1"/>
        <c:noMultiLvlLbl val="0"/>
      </c:catAx>
      <c:valAx>
        <c:axId val="907997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74812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14610939"/>
        <c:axId val="64389588"/>
      </c:lineChart>
      <c:catAx>
        <c:axId val="146109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89588"/>
        <c:crosses val="autoZero"/>
        <c:auto val="0"/>
        <c:lblOffset val="100"/>
        <c:tickLblSkip val="1"/>
        <c:noMultiLvlLbl val="0"/>
      </c:catAx>
      <c:valAx>
        <c:axId val="6438958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610939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26.12.2018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1 625 582,0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- 77 127,8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- 67 475,1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65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66</v>
      </c>
      <c r="S1" s="131"/>
      <c r="T1" s="131"/>
      <c r="U1" s="131"/>
      <c r="V1" s="131"/>
      <c r="W1" s="132"/>
    </row>
    <row r="2" spans="1:23" ht="15" thickBot="1">
      <c r="A2" s="133" t="s">
        <v>70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71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1">
        <v>0</v>
      </c>
      <c r="V4" s="142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43">
        <v>1</v>
      </c>
      <c r="V5" s="144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5">
        <v>0</v>
      </c>
      <c r="V7" s="146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43">
        <v>0</v>
      </c>
      <c r="V8" s="144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43">
        <v>0</v>
      </c>
      <c r="V10" s="144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43">
        <v>0</v>
      </c>
      <c r="V12" s="144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43">
        <v>0</v>
      </c>
      <c r="V14" s="144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43">
        <v>0</v>
      </c>
      <c r="V16" s="144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43">
        <v>0</v>
      </c>
      <c r="V21" s="144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43">
        <v>0</v>
      </c>
      <c r="V22" s="144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55">
        <v>0</v>
      </c>
      <c r="V23" s="156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57">
        <f>SUM(U4:U23)</f>
        <v>1</v>
      </c>
      <c r="V24" s="158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43132</v>
      </c>
      <c r="S29" s="161">
        <f>14560.55/1000</f>
        <v>14.56055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43132</v>
      </c>
      <c r="S39" s="149">
        <f>4362046.31/1000</f>
        <v>4362.04631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U21:V21"/>
    <mergeCell ref="U22:V22"/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118</v>
      </c>
      <c r="S1" s="131"/>
      <c r="T1" s="131"/>
      <c r="U1" s="131"/>
      <c r="V1" s="131"/>
      <c r="W1" s="131"/>
      <c r="X1" s="132"/>
    </row>
    <row r="2" spans="1:24" ht="15" thickBot="1">
      <c r="A2" s="133" t="s">
        <v>119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43">
        <v>0</v>
      </c>
      <c r="V12" s="144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43">
        <v>0</v>
      </c>
      <c r="V13" s="144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43">
        <v>0</v>
      </c>
      <c r="V15" s="144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55">
        <v>0</v>
      </c>
      <c r="V25" s="156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43405</v>
      </c>
      <c r="S31" s="161">
        <v>581.24987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43405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125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5">
        <v>0</v>
      </c>
      <c r="V7" s="146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43">
        <v>0</v>
      </c>
      <c r="V19" s="144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43">
        <v>0</v>
      </c>
      <c r="V20" s="144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43">
        <v>0</v>
      </c>
      <c r="V21" s="144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43435</v>
      </c>
      <c r="S31" s="161">
        <v>35.16241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43435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126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123</v>
      </c>
      <c r="S1" s="131"/>
      <c r="T1" s="131"/>
      <c r="U1" s="131"/>
      <c r="V1" s="131"/>
      <c r="W1" s="131"/>
      <c r="X1" s="132"/>
    </row>
    <row r="2" spans="1:24" ht="15" thickBot="1">
      <c r="A2" s="133" t="s">
        <v>129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130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6171.885625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43438</v>
      </c>
      <c r="B5" s="65">
        <v>2571.2</v>
      </c>
      <c r="C5" s="79">
        <v>332.4</v>
      </c>
      <c r="D5" s="106">
        <v>18.2</v>
      </c>
      <c r="E5" s="106">
        <f t="shared" si="0"/>
        <v>314.2</v>
      </c>
      <c r="F5" s="65">
        <v>13.3</v>
      </c>
      <c r="G5" s="65">
        <v>302.1</v>
      </c>
      <c r="H5" s="65">
        <v>746.9</v>
      </c>
      <c r="I5" s="78">
        <v>92.1</v>
      </c>
      <c r="J5" s="78">
        <v>68.3</v>
      </c>
      <c r="K5" s="78">
        <v>0</v>
      </c>
      <c r="L5" s="65">
        <v>0</v>
      </c>
      <c r="M5" s="65">
        <f t="shared" si="1"/>
        <v>41.00000000000033</v>
      </c>
      <c r="N5" s="65">
        <v>4167.3</v>
      </c>
      <c r="O5" s="65">
        <v>3000</v>
      </c>
      <c r="P5" s="3">
        <f t="shared" si="2"/>
        <v>1.3891</v>
      </c>
      <c r="Q5" s="2">
        <v>6171.9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43439</v>
      </c>
      <c r="B6" s="65">
        <v>2888.8</v>
      </c>
      <c r="C6" s="79">
        <v>154.2</v>
      </c>
      <c r="D6" s="106">
        <v>10.8</v>
      </c>
      <c r="E6" s="106">
        <f t="shared" si="0"/>
        <v>143.39999999999998</v>
      </c>
      <c r="F6" s="72">
        <v>25.5</v>
      </c>
      <c r="G6" s="65">
        <v>163.1</v>
      </c>
      <c r="H6" s="80">
        <v>746.1</v>
      </c>
      <c r="I6" s="78">
        <v>34.9</v>
      </c>
      <c r="J6" s="78">
        <v>19</v>
      </c>
      <c r="K6" s="78">
        <v>630.7</v>
      </c>
      <c r="L6" s="78">
        <v>0</v>
      </c>
      <c r="M6" s="65">
        <f t="shared" si="1"/>
        <v>35.55000000000018</v>
      </c>
      <c r="N6" s="65">
        <v>4697.85</v>
      </c>
      <c r="O6" s="65">
        <v>3800</v>
      </c>
      <c r="P6" s="3">
        <f t="shared" si="2"/>
        <v>1.2362763157894738</v>
      </c>
      <c r="Q6" s="2">
        <v>6171.9</v>
      </c>
      <c r="R6" s="69">
        <v>11</v>
      </c>
      <c r="S6" s="65">
        <v>0</v>
      </c>
      <c r="T6" s="70">
        <v>0</v>
      </c>
      <c r="U6" s="143">
        <v>0</v>
      </c>
      <c r="V6" s="144"/>
      <c r="W6" s="122">
        <v>0</v>
      </c>
      <c r="X6" s="68">
        <f aca="true" t="shared" si="3" ref="X6:X23">R6+S6+U6+T6+V6+W6</f>
        <v>11</v>
      </c>
    </row>
    <row r="7" spans="1:24" ht="12.75">
      <c r="A7" s="10">
        <v>43440</v>
      </c>
      <c r="B7" s="77">
        <v>4156.2</v>
      </c>
      <c r="C7" s="79">
        <v>157.8</v>
      </c>
      <c r="D7" s="106">
        <v>5.1</v>
      </c>
      <c r="E7" s="106">
        <f t="shared" si="0"/>
        <v>152.70000000000002</v>
      </c>
      <c r="F7" s="65">
        <v>17.3</v>
      </c>
      <c r="G7" s="65">
        <v>455.7</v>
      </c>
      <c r="H7" s="79">
        <v>1333.2</v>
      </c>
      <c r="I7" s="78">
        <v>73.2</v>
      </c>
      <c r="J7" s="78">
        <v>29.4</v>
      </c>
      <c r="K7" s="78">
        <v>0</v>
      </c>
      <c r="L7" s="78">
        <v>0</v>
      </c>
      <c r="M7" s="65">
        <f t="shared" si="1"/>
        <v>30.20000000000018</v>
      </c>
      <c r="N7" s="65">
        <v>6253</v>
      </c>
      <c r="O7" s="65">
        <v>7500</v>
      </c>
      <c r="P7" s="3">
        <f t="shared" si="2"/>
        <v>0.8337333333333333</v>
      </c>
      <c r="Q7" s="2">
        <v>6171.9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43441</v>
      </c>
      <c r="B8" s="65">
        <v>12677.2</v>
      </c>
      <c r="C8" s="70">
        <v>138.8</v>
      </c>
      <c r="D8" s="106">
        <v>22.9</v>
      </c>
      <c r="E8" s="106">
        <f t="shared" si="0"/>
        <v>115.9</v>
      </c>
      <c r="F8" s="78">
        <v>11.7</v>
      </c>
      <c r="G8" s="78">
        <v>118.6</v>
      </c>
      <c r="H8" s="65">
        <v>427.6</v>
      </c>
      <c r="I8" s="78">
        <v>74</v>
      </c>
      <c r="J8" s="78">
        <v>75.6</v>
      </c>
      <c r="K8" s="78">
        <v>0</v>
      </c>
      <c r="L8" s="78">
        <v>0</v>
      </c>
      <c r="M8" s="65">
        <f t="shared" si="1"/>
        <v>23.599999999999596</v>
      </c>
      <c r="N8" s="65">
        <v>13547.1</v>
      </c>
      <c r="O8" s="65">
        <v>8900</v>
      </c>
      <c r="P8" s="3">
        <f t="shared" si="2"/>
        <v>1.5221460674157303</v>
      </c>
      <c r="Q8" s="2">
        <v>6171.9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43444</v>
      </c>
      <c r="B9" s="65">
        <v>1531.2</v>
      </c>
      <c r="C9" s="70">
        <v>396.3</v>
      </c>
      <c r="D9" s="106">
        <v>109.9</v>
      </c>
      <c r="E9" s="106">
        <f t="shared" si="0"/>
        <v>286.4</v>
      </c>
      <c r="F9" s="78">
        <v>8.7</v>
      </c>
      <c r="G9" s="82">
        <v>243.2</v>
      </c>
      <c r="H9" s="65">
        <v>389.9</v>
      </c>
      <c r="I9" s="78">
        <v>52.6</v>
      </c>
      <c r="J9" s="78">
        <v>62.7</v>
      </c>
      <c r="K9" s="78">
        <v>0</v>
      </c>
      <c r="L9" s="78">
        <v>0</v>
      </c>
      <c r="M9" s="65">
        <f t="shared" si="1"/>
        <v>13.539999999999807</v>
      </c>
      <c r="N9" s="65">
        <v>2698.14</v>
      </c>
      <c r="O9" s="65">
        <v>3500</v>
      </c>
      <c r="P9" s="3">
        <f t="shared" si="2"/>
        <v>0.7708971428571428</v>
      </c>
      <c r="Q9" s="2">
        <v>6171.9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43445</v>
      </c>
      <c r="B10" s="65">
        <v>1883.7</v>
      </c>
      <c r="C10" s="70">
        <v>452.4</v>
      </c>
      <c r="D10" s="106">
        <v>36</v>
      </c>
      <c r="E10" s="106">
        <f t="shared" si="0"/>
        <v>416.4</v>
      </c>
      <c r="F10" s="78">
        <v>7.7</v>
      </c>
      <c r="G10" s="78">
        <v>233.3</v>
      </c>
      <c r="H10" s="65">
        <v>313.4</v>
      </c>
      <c r="I10" s="78">
        <v>58.2</v>
      </c>
      <c r="J10" s="78">
        <v>24.8</v>
      </c>
      <c r="K10" s="78">
        <v>0</v>
      </c>
      <c r="L10" s="78">
        <v>0</v>
      </c>
      <c r="M10" s="65">
        <f t="shared" si="1"/>
        <v>44.19999999999976</v>
      </c>
      <c r="N10" s="65">
        <v>3017.7</v>
      </c>
      <c r="O10" s="72">
        <v>2800</v>
      </c>
      <c r="P10" s="3">
        <f t="shared" si="2"/>
        <v>1.07775</v>
      </c>
      <c r="Q10" s="2">
        <v>6171.9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43446</v>
      </c>
      <c r="B11" s="65">
        <v>1181</v>
      </c>
      <c r="C11" s="70">
        <v>220.8</v>
      </c>
      <c r="D11" s="106">
        <v>16.1</v>
      </c>
      <c r="E11" s="106">
        <f t="shared" si="0"/>
        <v>204.70000000000002</v>
      </c>
      <c r="F11" s="78">
        <v>7.5</v>
      </c>
      <c r="G11" s="78">
        <v>158.8</v>
      </c>
      <c r="H11" s="65">
        <v>425.2</v>
      </c>
      <c r="I11" s="78">
        <v>133.4</v>
      </c>
      <c r="J11" s="78">
        <v>16.4</v>
      </c>
      <c r="K11" s="78">
        <v>0</v>
      </c>
      <c r="L11" s="78">
        <v>0</v>
      </c>
      <c r="M11" s="65">
        <f t="shared" si="1"/>
        <v>-61.0999999999999</v>
      </c>
      <c r="N11" s="65">
        <v>2082</v>
      </c>
      <c r="O11" s="65">
        <v>3800</v>
      </c>
      <c r="P11" s="3">
        <f t="shared" si="2"/>
        <v>0.5478947368421052</v>
      </c>
      <c r="Q11" s="2">
        <v>6171.9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>
        <v>0</v>
      </c>
      <c r="X11" s="68">
        <f t="shared" si="3"/>
        <v>0</v>
      </c>
    </row>
    <row r="12" spans="1:24" ht="12.75">
      <c r="A12" s="10">
        <v>43447</v>
      </c>
      <c r="B12" s="77">
        <v>4826.5</v>
      </c>
      <c r="C12" s="70">
        <v>196.6</v>
      </c>
      <c r="D12" s="106">
        <v>25.6</v>
      </c>
      <c r="E12" s="106">
        <f t="shared" si="0"/>
        <v>171</v>
      </c>
      <c r="F12" s="78">
        <v>38.9</v>
      </c>
      <c r="G12" s="78">
        <v>914.8</v>
      </c>
      <c r="H12" s="65">
        <v>458.8</v>
      </c>
      <c r="I12" s="78">
        <v>11.7</v>
      </c>
      <c r="J12" s="78">
        <v>4.9</v>
      </c>
      <c r="K12" s="78">
        <v>0</v>
      </c>
      <c r="L12" s="78">
        <v>0</v>
      </c>
      <c r="M12" s="65">
        <f t="shared" si="1"/>
        <v>26.600000000000215</v>
      </c>
      <c r="N12" s="65">
        <v>6478.8</v>
      </c>
      <c r="O12" s="65">
        <v>5900</v>
      </c>
      <c r="P12" s="3">
        <f t="shared" si="2"/>
        <v>1.0981016949152542</v>
      </c>
      <c r="Q12" s="2">
        <v>6171.9</v>
      </c>
      <c r="R12" s="69">
        <v>0</v>
      </c>
      <c r="S12" s="65">
        <v>0</v>
      </c>
      <c r="T12" s="70">
        <v>0</v>
      </c>
      <c r="U12" s="143">
        <v>2</v>
      </c>
      <c r="V12" s="144"/>
      <c r="W12" s="122">
        <v>0</v>
      </c>
      <c r="X12" s="68">
        <f t="shared" si="3"/>
        <v>2</v>
      </c>
    </row>
    <row r="13" spans="1:24" ht="12.75">
      <c r="A13" s="10">
        <v>43448</v>
      </c>
      <c r="B13" s="65">
        <v>7876.7</v>
      </c>
      <c r="C13" s="70">
        <v>156.9</v>
      </c>
      <c r="D13" s="106">
        <v>9.7</v>
      </c>
      <c r="E13" s="106">
        <f t="shared" si="0"/>
        <v>147.20000000000002</v>
      </c>
      <c r="F13" s="78">
        <v>60.4</v>
      </c>
      <c r="G13" s="78">
        <v>357.7</v>
      </c>
      <c r="H13" s="65">
        <v>558.4</v>
      </c>
      <c r="I13" s="78">
        <v>148.7</v>
      </c>
      <c r="J13" s="78">
        <v>7.4</v>
      </c>
      <c r="K13" s="78">
        <v>0</v>
      </c>
      <c r="L13" s="78">
        <v>0</v>
      </c>
      <c r="M13" s="65">
        <f t="shared" si="1"/>
        <v>19.599999999999262</v>
      </c>
      <c r="N13" s="65">
        <v>9185.8</v>
      </c>
      <c r="O13" s="65">
        <v>15100</v>
      </c>
      <c r="P13" s="3">
        <f t="shared" si="2"/>
        <v>0.6083311258278146</v>
      </c>
      <c r="Q13" s="2">
        <v>6171.9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43451</v>
      </c>
      <c r="B14" s="65">
        <v>2010.9</v>
      </c>
      <c r="C14" s="70">
        <v>185.3</v>
      </c>
      <c r="D14" s="106">
        <v>24.2</v>
      </c>
      <c r="E14" s="106">
        <f t="shared" si="0"/>
        <v>161.10000000000002</v>
      </c>
      <c r="F14" s="78">
        <v>25.1</v>
      </c>
      <c r="G14" s="78">
        <v>342.8</v>
      </c>
      <c r="H14" s="65">
        <v>1039.4</v>
      </c>
      <c r="I14" s="78">
        <v>78</v>
      </c>
      <c r="J14" s="78">
        <v>4.5</v>
      </c>
      <c r="K14" s="78">
        <v>0</v>
      </c>
      <c r="L14" s="78">
        <v>0</v>
      </c>
      <c r="M14" s="65">
        <f t="shared" si="1"/>
        <v>22.5</v>
      </c>
      <c r="N14" s="65">
        <v>3708.5</v>
      </c>
      <c r="O14" s="65">
        <v>5600</v>
      </c>
      <c r="P14" s="3">
        <f t="shared" si="2"/>
        <v>0.6622321428571428</v>
      </c>
      <c r="Q14" s="2">
        <v>6171.9</v>
      </c>
      <c r="R14" s="69">
        <v>0</v>
      </c>
      <c r="S14" s="65">
        <v>0</v>
      </c>
      <c r="T14" s="74">
        <v>11.6</v>
      </c>
      <c r="U14" s="143">
        <v>0</v>
      </c>
      <c r="V14" s="144"/>
      <c r="W14" s="122">
        <v>0</v>
      </c>
      <c r="X14" s="68">
        <f t="shared" si="3"/>
        <v>11.6</v>
      </c>
    </row>
    <row r="15" spans="1:24" ht="12.75">
      <c r="A15" s="10">
        <v>43452</v>
      </c>
      <c r="B15" s="65">
        <v>2492.6</v>
      </c>
      <c r="C15" s="66">
        <v>579.5</v>
      </c>
      <c r="D15" s="106">
        <v>38.9</v>
      </c>
      <c r="E15" s="106">
        <f t="shared" si="0"/>
        <v>540.6</v>
      </c>
      <c r="F15" s="81">
        <v>21.2</v>
      </c>
      <c r="G15" s="81">
        <v>322.9</v>
      </c>
      <c r="H15" s="82">
        <v>837.7</v>
      </c>
      <c r="I15" s="81">
        <v>75.8</v>
      </c>
      <c r="J15" s="81">
        <v>13.2</v>
      </c>
      <c r="K15" s="81">
        <v>0</v>
      </c>
      <c r="L15" s="81">
        <v>0</v>
      </c>
      <c r="M15" s="65">
        <f t="shared" si="1"/>
        <v>28.499999999999662</v>
      </c>
      <c r="N15" s="65">
        <v>4371.4</v>
      </c>
      <c r="O15" s="72">
        <v>3500</v>
      </c>
      <c r="P15" s="3">
        <f>N15/O15</f>
        <v>1.2489714285714284</v>
      </c>
      <c r="Q15" s="2">
        <v>6171.9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43453</v>
      </c>
      <c r="B16" s="65">
        <v>3635.7</v>
      </c>
      <c r="C16" s="70">
        <v>223.6</v>
      </c>
      <c r="D16" s="106">
        <v>32.1</v>
      </c>
      <c r="E16" s="106">
        <f t="shared" si="0"/>
        <v>191.5</v>
      </c>
      <c r="F16" s="78">
        <v>39.7</v>
      </c>
      <c r="G16" s="78">
        <v>612.4</v>
      </c>
      <c r="H16" s="65">
        <v>948.3</v>
      </c>
      <c r="I16" s="78">
        <v>67.6</v>
      </c>
      <c r="J16" s="78">
        <v>62.4</v>
      </c>
      <c r="K16" s="78">
        <v>0</v>
      </c>
      <c r="L16" s="78">
        <v>0</v>
      </c>
      <c r="M16" s="65">
        <f t="shared" si="1"/>
        <v>26.540000000000198</v>
      </c>
      <c r="N16" s="65">
        <v>5616.24</v>
      </c>
      <c r="O16" s="72">
        <v>5900</v>
      </c>
      <c r="P16" s="3">
        <f t="shared" si="2"/>
        <v>0.9519050847457626</v>
      </c>
      <c r="Q16" s="2">
        <v>6171.9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43454</v>
      </c>
      <c r="B17" s="65">
        <v>4944.6</v>
      </c>
      <c r="C17" s="70">
        <v>323</v>
      </c>
      <c r="D17" s="106">
        <v>37.6</v>
      </c>
      <c r="E17" s="106">
        <f t="shared" si="0"/>
        <v>285.4</v>
      </c>
      <c r="F17" s="78">
        <v>50.3</v>
      </c>
      <c r="G17" s="78">
        <v>907.7</v>
      </c>
      <c r="H17" s="65">
        <v>461.95</v>
      </c>
      <c r="I17" s="78">
        <v>59</v>
      </c>
      <c r="J17" s="78">
        <v>26.8</v>
      </c>
      <c r="K17" s="78">
        <v>0</v>
      </c>
      <c r="L17" s="78">
        <v>1014</v>
      </c>
      <c r="M17" s="65">
        <f t="shared" si="1"/>
        <v>21.289999999999736</v>
      </c>
      <c r="N17" s="65">
        <v>7808.64</v>
      </c>
      <c r="O17" s="65">
        <v>10300</v>
      </c>
      <c r="P17" s="3">
        <f t="shared" si="2"/>
        <v>0.7581203883495146</v>
      </c>
      <c r="Q17" s="2">
        <v>6171.9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43455</v>
      </c>
      <c r="B18" s="65">
        <v>8503.4</v>
      </c>
      <c r="C18" s="70">
        <v>243.6</v>
      </c>
      <c r="D18" s="106">
        <v>37.8</v>
      </c>
      <c r="E18" s="106">
        <f t="shared" si="0"/>
        <v>205.8</v>
      </c>
      <c r="F18" s="78">
        <v>49</v>
      </c>
      <c r="G18" s="78">
        <v>1193.3</v>
      </c>
      <c r="H18" s="65">
        <v>1605.3</v>
      </c>
      <c r="I18" s="78">
        <v>44.3</v>
      </c>
      <c r="J18" s="78">
        <v>8.2</v>
      </c>
      <c r="K18" s="78">
        <v>0</v>
      </c>
      <c r="L18" s="78">
        <v>0</v>
      </c>
      <c r="M18" s="65">
        <f>N18-B18-C18-F18-G18-H18-I18-J18-K18-L18</f>
        <v>29.300000000000185</v>
      </c>
      <c r="N18" s="65">
        <v>11676.4</v>
      </c>
      <c r="O18" s="65">
        <v>10900</v>
      </c>
      <c r="P18" s="3">
        <f>N18/O18</f>
        <v>1.071229357798165</v>
      </c>
      <c r="Q18" s="2">
        <v>6171.9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43456</v>
      </c>
      <c r="B19" s="65">
        <v>8089.3</v>
      </c>
      <c r="C19" s="70">
        <v>416.3</v>
      </c>
      <c r="D19" s="106">
        <v>173</v>
      </c>
      <c r="E19" s="106">
        <f t="shared" si="0"/>
        <v>243.3</v>
      </c>
      <c r="F19" s="78">
        <v>29.5</v>
      </c>
      <c r="G19" s="78">
        <v>641.7</v>
      </c>
      <c r="H19" s="65">
        <v>238.6</v>
      </c>
      <c r="I19" s="78">
        <v>79</v>
      </c>
      <c r="J19" s="78">
        <v>19.1</v>
      </c>
      <c r="K19" s="78">
        <v>0</v>
      </c>
      <c r="L19" s="78">
        <v>0</v>
      </c>
      <c r="M19" s="65">
        <f>N19-B19-C19-F19-G19-H19-I19-J19-K19-L19</f>
        <v>12.999999999999822</v>
      </c>
      <c r="N19" s="65">
        <v>9526.5</v>
      </c>
      <c r="O19" s="65">
        <v>10300</v>
      </c>
      <c r="P19" s="3">
        <f t="shared" si="2"/>
        <v>0.9249029126213593</v>
      </c>
      <c r="Q19" s="2">
        <v>6171.9</v>
      </c>
      <c r="R19" s="69">
        <v>14.7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14.7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6171.9</v>
      </c>
      <c r="R20" s="69"/>
      <c r="S20" s="65"/>
      <c r="T20" s="70"/>
      <c r="U20" s="143"/>
      <c r="V20" s="144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6171.9</v>
      </c>
      <c r="R21" s="102"/>
      <c r="S21" s="103"/>
      <c r="T21" s="104"/>
      <c r="U21" s="143"/>
      <c r="V21" s="144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6171.9</v>
      </c>
      <c r="R22" s="102"/>
      <c r="S22" s="103"/>
      <c r="T22" s="104"/>
      <c r="U22" s="143"/>
      <c r="V22" s="144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6171.9</v>
      </c>
      <c r="R23" s="98"/>
      <c r="S23" s="99"/>
      <c r="T23" s="100"/>
      <c r="U23" s="155"/>
      <c r="V23" s="156"/>
      <c r="W23" s="125"/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70354.09999999999</v>
      </c>
      <c r="C24" s="85">
        <f t="shared" si="4"/>
        <v>4523.8</v>
      </c>
      <c r="D24" s="107">
        <f t="shared" si="4"/>
        <v>604.5</v>
      </c>
      <c r="E24" s="107">
        <f t="shared" si="4"/>
        <v>3919.3000000000006</v>
      </c>
      <c r="F24" s="85">
        <f t="shared" si="4"/>
        <v>415.90000000000003</v>
      </c>
      <c r="G24" s="85">
        <f t="shared" si="4"/>
        <v>7131.299999999999</v>
      </c>
      <c r="H24" s="85">
        <f t="shared" si="4"/>
        <v>11130.449999999999</v>
      </c>
      <c r="I24" s="85">
        <f t="shared" si="4"/>
        <v>1122.5</v>
      </c>
      <c r="J24" s="85">
        <f t="shared" si="4"/>
        <v>455.99999999999994</v>
      </c>
      <c r="K24" s="85">
        <f t="shared" si="4"/>
        <v>630.7</v>
      </c>
      <c r="L24" s="85">
        <f t="shared" si="4"/>
        <v>2653.3</v>
      </c>
      <c r="M24" s="84">
        <f t="shared" si="4"/>
        <v>332.11999999999944</v>
      </c>
      <c r="N24" s="84">
        <f t="shared" si="4"/>
        <v>98750.17</v>
      </c>
      <c r="O24" s="84">
        <f t="shared" si="4"/>
        <v>162200</v>
      </c>
      <c r="P24" s="86">
        <f>N24/O24</f>
        <v>0.6088173242909988</v>
      </c>
      <c r="Q24" s="2"/>
      <c r="R24" s="75">
        <f>SUM(R4:R23)</f>
        <v>25.7</v>
      </c>
      <c r="S24" s="75">
        <f>SUM(S4:S23)</f>
        <v>0</v>
      </c>
      <c r="T24" s="75">
        <f>SUM(T4:T23)</f>
        <v>11.6</v>
      </c>
      <c r="U24" s="157">
        <f>SUM(U4:U23)</f>
        <v>3</v>
      </c>
      <c r="V24" s="158"/>
      <c r="W24" s="119">
        <f>SUM(W4:W23)</f>
        <v>0</v>
      </c>
      <c r="X24" s="111">
        <f>R24+S24+U24+T24+V24+W24</f>
        <v>40.3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43460</v>
      </c>
      <c r="S29" s="161">
        <v>14.68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43460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87" t="s">
        <v>131</v>
      </c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8"/>
      <c r="N26" s="188"/>
    </row>
    <row r="27" spans="1:16" ht="54" customHeight="1">
      <c r="A27" s="182" t="s">
        <v>32</v>
      </c>
      <c r="B27" s="178" t="s">
        <v>43</v>
      </c>
      <c r="C27" s="178"/>
      <c r="D27" s="172" t="s">
        <v>49</v>
      </c>
      <c r="E27" s="184"/>
      <c r="F27" s="185" t="s">
        <v>44</v>
      </c>
      <c r="G27" s="171"/>
      <c r="H27" s="186" t="s">
        <v>52</v>
      </c>
      <c r="I27" s="172"/>
      <c r="J27" s="179"/>
      <c r="K27" s="180"/>
      <c r="L27" s="175" t="s">
        <v>36</v>
      </c>
      <c r="M27" s="176"/>
      <c r="N27" s="177"/>
      <c r="O27" s="169" t="s">
        <v>132</v>
      </c>
      <c r="P27" s="170"/>
    </row>
    <row r="28" spans="1:16" ht="30.75" customHeight="1">
      <c r="A28" s="183"/>
      <c r="B28" s="44" t="s">
        <v>128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1"/>
      <c r="P28" s="172"/>
    </row>
    <row r="29" spans="1:16" ht="23.25" customHeight="1" thickBot="1">
      <c r="A29" s="40">
        <f>грудень!S39</f>
        <v>0</v>
      </c>
      <c r="B29" s="45">
        <v>108239.12883</v>
      </c>
      <c r="C29" s="45">
        <v>2103.7</v>
      </c>
      <c r="D29" s="45">
        <v>1597.1650000000009</v>
      </c>
      <c r="E29" s="45">
        <v>1597.17</v>
      </c>
      <c r="F29" s="45">
        <v>16464.06468</v>
      </c>
      <c r="G29" s="45">
        <v>14560.17</v>
      </c>
      <c r="H29" s="45">
        <v>24</v>
      </c>
      <c r="I29" s="45">
        <v>22</v>
      </c>
      <c r="J29" s="45">
        <v>0</v>
      </c>
      <c r="K29" s="45">
        <v>0</v>
      </c>
      <c r="L29" s="59">
        <f>H29+F29+D29+J29+B29</f>
        <v>126324.35851</v>
      </c>
      <c r="M29" s="46">
        <f>C29+E29+G29+I29+K29</f>
        <v>18283.04</v>
      </c>
      <c r="N29" s="47">
        <f>M29-L29</f>
        <v>-108041.31851000001</v>
      </c>
      <c r="O29" s="173">
        <f>грудень!S29</f>
        <v>14.68</v>
      </c>
      <c r="P29" s="174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955491.88</v>
      </c>
      <c r="F48" s="1" t="s">
        <v>22</v>
      </c>
      <c r="G48" s="6"/>
      <c r="H48" s="181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181030.86</v>
      </c>
      <c r="G49" s="6"/>
      <c r="H49" s="181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270392.68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32461.46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124582.11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7130.81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14452.31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40039.89000000003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1625582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108239.12883</v>
      </c>
      <c r="C58" s="9">
        <f>C29</f>
        <v>2103.7</v>
      </c>
    </row>
    <row r="59" spans="1:3" ht="25.5">
      <c r="A59" s="76" t="s">
        <v>54</v>
      </c>
      <c r="B59" s="9">
        <f>D29</f>
        <v>1597.1650000000009</v>
      </c>
      <c r="C59" s="9">
        <f>E29</f>
        <v>1597.17</v>
      </c>
    </row>
    <row r="60" spans="1:3" ht="12.75">
      <c r="A60" s="76" t="s">
        <v>55</v>
      </c>
      <c r="B60" s="9">
        <f>F29</f>
        <v>16464.06468</v>
      </c>
      <c r="C60" s="9">
        <f>G29</f>
        <v>14560.17</v>
      </c>
    </row>
    <row r="61" spans="1:3" ht="25.5">
      <c r="A61" s="76" t="s">
        <v>56</v>
      </c>
      <c r="B61" s="9">
        <f>H29</f>
        <v>24</v>
      </c>
      <c r="C61" s="9">
        <f>I29</f>
        <v>22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31" sqref="E31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73</v>
      </c>
      <c r="S1" s="131"/>
      <c r="T1" s="131"/>
      <c r="U1" s="131"/>
      <c r="V1" s="131"/>
      <c r="W1" s="132"/>
    </row>
    <row r="2" spans="1:23" ht="15" thickBot="1">
      <c r="A2" s="133" t="s">
        <v>77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78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43">
        <v>0</v>
      </c>
      <c r="V8" s="144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43">
        <v>0</v>
      </c>
      <c r="V9" s="144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43">
        <v>1</v>
      </c>
      <c r="V10" s="144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43">
        <v>0</v>
      </c>
      <c r="V12" s="144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43">
        <v>0</v>
      </c>
      <c r="V15" s="144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43">
        <v>0</v>
      </c>
      <c r="V18" s="144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43">
        <v>0</v>
      </c>
      <c r="V19" s="144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43">
        <v>0</v>
      </c>
      <c r="V21" s="144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55">
        <v>0</v>
      </c>
      <c r="V23" s="156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57">
        <f>SUM(U4:U23)</f>
        <v>1</v>
      </c>
      <c r="V24" s="158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43160</v>
      </c>
      <c r="S29" s="161">
        <v>144.8304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43160</v>
      </c>
      <c r="S39" s="149">
        <v>4586.3857499999995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79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81</v>
      </c>
      <c r="S1" s="131"/>
      <c r="T1" s="131"/>
      <c r="U1" s="131"/>
      <c r="V1" s="131"/>
      <c r="W1" s="132"/>
    </row>
    <row r="2" spans="1:23" ht="15" thickBot="1">
      <c r="A2" s="133" t="s">
        <v>82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41">
        <v>0</v>
      </c>
      <c r="V4" s="142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5">
        <v>0</v>
      </c>
      <c r="V7" s="146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43">
        <v>1</v>
      </c>
      <c r="V8" s="144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43">
        <v>0</v>
      </c>
      <c r="V12" s="144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43">
        <v>0</v>
      </c>
      <c r="V13" s="144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43">
        <v>0</v>
      </c>
      <c r="V14" s="144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43">
        <v>0</v>
      </c>
      <c r="V17" s="144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43">
        <v>0</v>
      </c>
      <c r="V18" s="144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43">
        <v>0</v>
      </c>
      <c r="V19" s="144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43">
        <v>0</v>
      </c>
      <c r="V20" s="144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43">
        <v>0</v>
      </c>
      <c r="V21" s="144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43">
        <v>0</v>
      </c>
      <c r="V22" s="144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43">
        <v>0</v>
      </c>
      <c r="V23" s="144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55"/>
      <c r="V24" s="156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57">
        <f>SUM(U4:U24)</f>
        <v>1</v>
      </c>
      <c r="V25" s="158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43191</v>
      </c>
      <c r="S30" s="161">
        <v>36.88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43191</v>
      </c>
      <c r="S40" s="149">
        <v>6267.390409999999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5:V5"/>
    <mergeCell ref="U6:V6"/>
    <mergeCell ref="U7:V7"/>
    <mergeCell ref="A1:P1"/>
    <mergeCell ref="R1:W1"/>
    <mergeCell ref="A2:P2"/>
    <mergeCell ref="R2:W2"/>
    <mergeCell ref="U3:V3"/>
    <mergeCell ref="U4:V4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4:V24"/>
    <mergeCell ref="U25:V25"/>
    <mergeCell ref="R28:U28"/>
    <mergeCell ref="R29:U29"/>
    <mergeCell ref="U23:V23"/>
    <mergeCell ref="U22:V22"/>
    <mergeCell ref="R40:R41"/>
    <mergeCell ref="S40:U41"/>
    <mergeCell ref="R30:R31"/>
    <mergeCell ref="S30:U31"/>
    <mergeCell ref="S33:T33"/>
    <mergeCell ref="S34:T34"/>
    <mergeCell ref="R38:U38"/>
    <mergeCell ref="R39:U39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85</v>
      </c>
      <c r="S1" s="131"/>
      <c r="T1" s="131"/>
      <c r="U1" s="131"/>
      <c r="V1" s="131"/>
      <c r="W1" s="132"/>
    </row>
    <row r="2" spans="1:23" ht="15" thickBot="1">
      <c r="A2" s="133" t="s">
        <v>87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88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41">
        <v>0</v>
      </c>
      <c r="V4" s="142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43">
        <v>0</v>
      </c>
      <c r="V5" s="144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5">
        <v>0</v>
      </c>
      <c r="V6" s="146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5">
        <v>0</v>
      </c>
      <c r="V7" s="146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43">
        <v>0</v>
      </c>
      <c r="V8" s="144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43">
        <v>0</v>
      </c>
      <c r="V9" s="144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43">
        <v>0</v>
      </c>
      <c r="V10" s="144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43">
        <v>0</v>
      </c>
      <c r="V13" s="144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43">
        <v>1</v>
      </c>
      <c r="V17" s="144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43">
        <v>0</v>
      </c>
      <c r="V18" s="144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43">
        <v>0</v>
      </c>
      <c r="V19" s="144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43">
        <v>0</v>
      </c>
      <c r="V21" s="144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55">
        <v>0</v>
      </c>
      <c r="V22" s="156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57">
        <f>SUM(U4:U22)</f>
        <v>1</v>
      </c>
      <c r="V23" s="158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59" t="s">
        <v>33</v>
      </c>
      <c r="S26" s="159"/>
      <c r="T26" s="159"/>
      <c r="U26" s="159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60" t="s">
        <v>29</v>
      </c>
      <c r="S27" s="160"/>
      <c r="T27" s="160"/>
      <c r="U27" s="160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7">
        <v>43221</v>
      </c>
      <c r="S28" s="161">
        <f>164449.89/1000</f>
        <v>164.44989</v>
      </c>
      <c r="T28" s="161"/>
      <c r="U28" s="161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8"/>
      <c r="S29" s="161"/>
      <c r="T29" s="161"/>
      <c r="U29" s="161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62" t="s">
        <v>45</v>
      </c>
      <c r="T31" s="163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4" t="s">
        <v>40</v>
      </c>
      <c r="T32" s="164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59" t="s">
        <v>30</v>
      </c>
      <c r="S36" s="159"/>
      <c r="T36" s="159"/>
      <c r="U36" s="159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5" t="s">
        <v>31</v>
      </c>
      <c r="S37" s="165"/>
      <c r="T37" s="165"/>
      <c r="U37" s="165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>
        <v>43221</v>
      </c>
      <c r="S38" s="149">
        <f>6073942.31/1000</f>
        <v>6073.942309999999</v>
      </c>
      <c r="T38" s="150"/>
      <c r="U38" s="151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8"/>
      <c r="S39" s="152"/>
      <c r="T39" s="153"/>
      <c r="U39" s="154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89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90</v>
      </c>
      <c r="S1" s="131"/>
      <c r="T1" s="131"/>
      <c r="U1" s="131"/>
      <c r="V1" s="131"/>
      <c r="W1" s="132"/>
    </row>
    <row r="2" spans="1:23" ht="15" thickBot="1">
      <c r="A2" s="133" t="s">
        <v>92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93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41">
        <v>0</v>
      </c>
      <c r="V4" s="142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43">
        <v>0</v>
      </c>
      <c r="V5" s="144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5">
        <v>0</v>
      </c>
      <c r="V6" s="146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43">
        <v>0</v>
      </c>
      <c r="V13" s="144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43">
        <v>0</v>
      </c>
      <c r="V14" s="144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43">
        <v>0</v>
      </c>
      <c r="V17" s="144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43">
        <v>0</v>
      </c>
      <c r="V18" s="144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43">
        <v>0</v>
      </c>
      <c r="V19" s="144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43">
        <v>0</v>
      </c>
      <c r="V21" s="144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43">
        <v>0</v>
      </c>
      <c r="V22" s="144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43">
        <v>0</v>
      </c>
      <c r="V23" s="144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55">
        <v>0</v>
      </c>
      <c r="V24" s="156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57">
        <f>SUM(U4:U24)</f>
        <v>1</v>
      </c>
      <c r="V25" s="158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59" t="s">
        <v>33</v>
      </c>
      <c r="S28" s="159"/>
      <c r="T28" s="159"/>
      <c r="U28" s="159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60" t="s">
        <v>29</v>
      </c>
      <c r="S29" s="160"/>
      <c r="T29" s="160"/>
      <c r="U29" s="16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7">
        <v>43252</v>
      </c>
      <c r="S30" s="161">
        <f>143460/1000</f>
        <v>143.46</v>
      </c>
      <c r="T30" s="161"/>
      <c r="U30" s="16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8"/>
      <c r="S31" s="161"/>
      <c r="T31" s="161"/>
      <c r="U31" s="16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2" t="s">
        <v>45</v>
      </c>
      <c r="T33" s="163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4" t="s">
        <v>40</v>
      </c>
      <c r="T34" s="164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59" t="s">
        <v>30</v>
      </c>
      <c r="S38" s="159"/>
      <c r="T38" s="159"/>
      <c r="U38" s="159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65" t="s">
        <v>31</v>
      </c>
      <c r="S39" s="165"/>
      <c r="T39" s="165"/>
      <c r="U39" s="165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>
        <v>43252</v>
      </c>
      <c r="S40" s="149">
        <v>2090.605379999998</v>
      </c>
      <c r="T40" s="150"/>
      <c r="U40" s="151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8"/>
      <c r="S41" s="152"/>
      <c r="T41" s="153"/>
      <c r="U41" s="154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27" t="s">
        <v>94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96</v>
      </c>
      <c r="S1" s="131"/>
      <c r="T1" s="131"/>
      <c r="U1" s="131"/>
      <c r="V1" s="131"/>
      <c r="W1" s="132"/>
    </row>
    <row r="2" spans="1:23" ht="15" thickBot="1">
      <c r="A2" s="133" t="s">
        <v>97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98</v>
      </c>
      <c r="S2" s="137"/>
      <c r="T2" s="137"/>
      <c r="U2" s="137"/>
      <c r="V2" s="137"/>
      <c r="W2" s="138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41">
        <v>0</v>
      </c>
      <c r="V4" s="142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43">
        <v>0</v>
      </c>
      <c r="V5" s="144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43">
        <v>0</v>
      </c>
      <c r="V6" s="144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5">
        <v>1</v>
      </c>
      <c r="V7" s="146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43">
        <v>0</v>
      </c>
      <c r="V10" s="144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43">
        <v>0</v>
      </c>
      <c r="V11" s="144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43">
        <v>0</v>
      </c>
      <c r="V12" s="144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43">
        <v>0</v>
      </c>
      <c r="V13" s="144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43">
        <v>0</v>
      </c>
      <c r="V14" s="144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43">
        <v>0</v>
      </c>
      <c r="V15" s="144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43">
        <v>0</v>
      </c>
      <c r="V16" s="144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43">
        <v>0</v>
      </c>
      <c r="V17" s="144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43">
        <v>0</v>
      </c>
      <c r="V18" s="144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43">
        <v>0</v>
      </c>
      <c r="V19" s="144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43">
        <v>0</v>
      </c>
      <c r="V20" s="144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43">
        <v>2</v>
      </c>
      <c r="V21" s="144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43">
        <v>0</v>
      </c>
      <c r="V22" s="144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55">
        <v>0</v>
      </c>
      <c r="V23" s="156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57">
        <f>SUM(U4:U23)</f>
        <v>3</v>
      </c>
      <c r="V24" s="158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43282</v>
      </c>
      <c r="S29" s="161">
        <v>1.88</v>
      </c>
      <c r="T29" s="161"/>
      <c r="U29" s="16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43282</v>
      </c>
      <c r="S39" s="149">
        <v>1083.8231599999983</v>
      </c>
      <c r="T39" s="150"/>
      <c r="U39" s="151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102</v>
      </c>
      <c r="S1" s="131"/>
      <c r="T1" s="131"/>
      <c r="U1" s="131"/>
      <c r="V1" s="131"/>
      <c r="W1" s="131"/>
      <c r="X1" s="132"/>
    </row>
    <row r="2" spans="1:24" ht="15" thickBot="1">
      <c r="A2" s="133" t="s">
        <v>104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105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41">
        <v>0</v>
      </c>
      <c r="V4" s="142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43">
        <v>0</v>
      </c>
      <c r="V5" s="144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43">
        <v>0</v>
      </c>
      <c r="V6" s="144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5">
        <v>0</v>
      </c>
      <c r="V7" s="146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43">
        <v>0</v>
      </c>
      <c r="V11" s="144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43">
        <v>0</v>
      </c>
      <c r="V17" s="144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43">
        <v>0</v>
      </c>
      <c r="V19" s="144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43">
        <v>0</v>
      </c>
      <c r="V20" s="144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43">
        <v>0</v>
      </c>
      <c r="V21" s="144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43">
        <v>0</v>
      </c>
      <c r="V22" s="144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43">
        <v>0</v>
      </c>
      <c r="V23" s="144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43">
        <v>2</v>
      </c>
      <c r="V24" s="144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57">
        <f>SUM(U4:U25)</f>
        <v>3</v>
      </c>
      <c r="V26" s="158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43313</v>
      </c>
      <c r="S31" s="161">
        <v>59.67946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43313</v>
      </c>
      <c r="S41" s="149">
        <v>1083.8231599999983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106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108</v>
      </c>
      <c r="S1" s="131"/>
      <c r="T1" s="131"/>
      <c r="U1" s="131"/>
      <c r="V1" s="131"/>
      <c r="W1" s="131"/>
      <c r="X1" s="132"/>
    </row>
    <row r="2" spans="1:24" ht="15" thickBot="1">
      <c r="A2" s="133" t="s">
        <v>109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110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43">
        <v>0</v>
      </c>
      <c r="V5" s="144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43">
        <v>0</v>
      </c>
      <c r="V6" s="144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5">
        <v>1</v>
      </c>
      <c r="V7" s="146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43">
        <v>0</v>
      </c>
      <c r="V10" s="144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43">
        <v>0</v>
      </c>
      <c r="V11" s="144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43">
        <v>0</v>
      </c>
      <c r="V12" s="144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43">
        <v>0</v>
      </c>
      <c r="V13" s="144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43">
        <v>0</v>
      </c>
      <c r="V14" s="144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43">
        <v>0</v>
      </c>
      <c r="V15" s="144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43">
        <v>0</v>
      </c>
      <c r="V20" s="144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43">
        <v>0</v>
      </c>
      <c r="V21" s="144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43">
        <v>0</v>
      </c>
      <c r="V22" s="144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43">
        <v>0</v>
      </c>
      <c r="V23" s="144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43">
        <v>0</v>
      </c>
      <c r="V24" s="144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55">
        <v>0</v>
      </c>
      <c r="V25" s="156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57">
        <f>SUM(U4:U25)</f>
        <v>1</v>
      </c>
      <c r="V26" s="158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59" t="s">
        <v>33</v>
      </c>
      <c r="S29" s="159"/>
      <c r="T29" s="159"/>
      <c r="U29" s="159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60" t="s">
        <v>29</v>
      </c>
      <c r="S30" s="160"/>
      <c r="T30" s="160"/>
      <c r="U30" s="160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47">
        <v>43344</v>
      </c>
      <c r="S31" s="161">
        <f>2052.44/1000</f>
        <v>2.0524400000000003</v>
      </c>
      <c r="T31" s="161"/>
      <c r="U31" s="161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48"/>
      <c r="S32" s="161"/>
      <c r="T32" s="161"/>
      <c r="U32" s="161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62" t="s">
        <v>45</v>
      </c>
      <c r="T34" s="163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64" t="s">
        <v>40</v>
      </c>
      <c r="T35" s="164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59" t="s">
        <v>30</v>
      </c>
      <c r="S39" s="159"/>
      <c r="T39" s="159"/>
      <c r="U39" s="159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65" t="s">
        <v>31</v>
      </c>
      <c r="S40" s="165"/>
      <c r="T40" s="165"/>
      <c r="U40" s="165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47">
        <v>43344</v>
      </c>
      <c r="S41" s="149">
        <v>0</v>
      </c>
      <c r="T41" s="150"/>
      <c r="U41" s="151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48"/>
      <c r="S42" s="152"/>
      <c r="T42" s="153"/>
      <c r="U42" s="154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27" t="s">
        <v>111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9"/>
      <c r="Q1" s="1"/>
      <c r="R1" s="130" t="s">
        <v>113</v>
      </c>
      <c r="S1" s="131"/>
      <c r="T1" s="131"/>
      <c r="U1" s="131"/>
      <c r="V1" s="131"/>
      <c r="W1" s="131"/>
      <c r="X1" s="132"/>
    </row>
    <row r="2" spans="1:24" ht="15" thickBot="1">
      <c r="A2" s="133" t="s">
        <v>114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5"/>
      <c r="Q2" s="1"/>
      <c r="R2" s="136" t="s">
        <v>115</v>
      </c>
      <c r="S2" s="137"/>
      <c r="T2" s="137"/>
      <c r="U2" s="137"/>
      <c r="V2" s="137"/>
      <c r="W2" s="137"/>
      <c r="X2" s="138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39" t="s">
        <v>47</v>
      </c>
      <c r="V3" s="140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41">
        <v>0</v>
      </c>
      <c r="V4" s="142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43">
        <v>0</v>
      </c>
      <c r="V5" s="144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43">
        <v>0</v>
      </c>
      <c r="V6" s="144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5">
        <v>0</v>
      </c>
      <c r="V7" s="146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43">
        <v>0</v>
      </c>
      <c r="V10" s="144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43">
        <v>0</v>
      </c>
      <c r="V11" s="144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43">
        <v>0</v>
      </c>
      <c r="V12" s="144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43">
        <v>1</v>
      </c>
      <c r="V13" s="144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43">
        <v>0</v>
      </c>
      <c r="V14" s="144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43">
        <v>2</v>
      </c>
      <c r="V15" s="144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43">
        <v>0</v>
      </c>
      <c r="V16" s="144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43">
        <v>0</v>
      </c>
      <c r="V17" s="144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43">
        <v>0</v>
      </c>
      <c r="V18" s="144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43">
        <v>0</v>
      </c>
      <c r="V19" s="144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43">
        <v>0</v>
      </c>
      <c r="V20" s="144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43">
        <v>0</v>
      </c>
      <c r="V21" s="144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43">
        <v>0</v>
      </c>
      <c r="V22" s="144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55">
        <v>0</v>
      </c>
      <c r="V23" s="156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57">
        <f>SUM(U4:U23)</f>
        <v>5</v>
      </c>
      <c r="V24" s="158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59" t="s">
        <v>33</v>
      </c>
      <c r="S27" s="159"/>
      <c r="T27" s="159"/>
      <c r="U27" s="159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60" t="s">
        <v>29</v>
      </c>
      <c r="S28" s="160"/>
      <c r="T28" s="160"/>
      <c r="U28" s="160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7">
        <v>43374</v>
      </c>
      <c r="S29" s="161">
        <f>150580.25/1000</f>
        <v>150.58025</v>
      </c>
      <c r="T29" s="161"/>
      <c r="U29" s="161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8"/>
      <c r="S30" s="161"/>
      <c r="T30" s="161"/>
      <c r="U30" s="161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62" t="s">
        <v>45</v>
      </c>
      <c r="T32" s="163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64" t="s">
        <v>40</v>
      </c>
      <c r="T33" s="164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59" t="s">
        <v>30</v>
      </c>
      <c r="S37" s="159"/>
      <c r="T37" s="159"/>
      <c r="U37" s="159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5" t="s">
        <v>31</v>
      </c>
      <c r="S38" s="165"/>
      <c r="T38" s="165"/>
      <c r="U38" s="165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>
        <v>43374</v>
      </c>
      <c r="S39" s="149">
        <v>0</v>
      </c>
      <c r="T39" s="150"/>
      <c r="U39" s="151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8"/>
      <c r="S40" s="152"/>
      <c r="T40" s="153"/>
      <c r="U40" s="154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2018-12-26T09:57:05Z</dcterms:modified>
  <cp:category/>
  <cp:version/>
  <cp:contentType/>
  <cp:contentStatus/>
</cp:coreProperties>
</file>